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autoCompressPictures="0"/>
  <bookViews>
    <workbookView xWindow="80" yWindow="0" windowWidth="25520" windowHeight="15000" tabRatio="500"/>
  </bookViews>
  <sheets>
    <sheet name="PPC Ian Dividend Portfolio"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65" i="1" l="1"/>
  <c r="B65" i="1"/>
  <c r="H42" i="1"/>
  <c r="H41" i="1"/>
  <c r="H38" i="1"/>
  <c r="H8" i="1"/>
  <c r="H32" i="1"/>
  <c r="H35" i="1"/>
  <c r="H29" i="1"/>
  <c r="H37" i="1"/>
  <c r="H26" i="1"/>
  <c r="H28" i="1"/>
  <c r="H20" i="1"/>
  <c r="H11" i="1"/>
  <c r="H36" i="1"/>
  <c r="H17" i="1"/>
  <c r="H21" i="1"/>
  <c r="H5" i="1"/>
  <c r="H40" i="1"/>
  <c r="H7" i="1"/>
  <c r="H43" i="1"/>
  <c r="H16" i="1"/>
  <c r="H30" i="1"/>
  <c r="H19" i="1"/>
  <c r="H39" i="1"/>
  <c r="H6" i="1"/>
  <c r="H22" i="1"/>
  <c r="H34" i="1"/>
  <c r="H33" i="1"/>
  <c r="H13" i="1"/>
  <c r="H25" i="1"/>
  <c r="H9" i="1"/>
  <c r="H24" i="1"/>
  <c r="H12" i="1"/>
  <c r="H31" i="1"/>
  <c r="H10" i="1"/>
  <c r="H23" i="1"/>
  <c r="H27" i="1"/>
  <c r="H14" i="1"/>
</calcChain>
</file>

<file path=xl/sharedStrings.xml><?xml version="1.0" encoding="utf-8"?>
<sst xmlns="http://schemas.openxmlformats.org/spreadsheetml/2006/main" count="190" uniqueCount="122">
  <si>
    <t>Company</t>
  </si>
  <si>
    <t>Campbell Soup Company</t>
  </si>
  <si>
    <t>Caterpillar Inc.</t>
  </si>
  <si>
    <t>Johnson &amp; Johnson</t>
  </si>
  <si>
    <t>Kimberly-Clark Corporation</t>
  </si>
  <si>
    <t>McDonalds Corporation</t>
  </si>
  <si>
    <t>PepsiCo, Inc.</t>
  </si>
  <si>
    <t>Pfizer Inc</t>
  </si>
  <si>
    <t>Royal Dutch Shell</t>
  </si>
  <si>
    <t>The Clorox Company</t>
  </si>
  <si>
    <t>United Technologies Corporation</t>
  </si>
  <si>
    <t>The Coca-Cola Company</t>
  </si>
  <si>
    <t>The Home Depot Inc</t>
  </si>
  <si>
    <t>Walmart Inc.</t>
  </si>
  <si>
    <t>Bank of Hawaii Corporation</t>
  </si>
  <si>
    <t>Hasbro Inc</t>
  </si>
  <si>
    <t>IBM</t>
  </si>
  <si>
    <t>Chevron Corporation</t>
  </si>
  <si>
    <t>Realty Income Corporation</t>
  </si>
  <si>
    <t>General Mills, Inc.</t>
  </si>
  <si>
    <t>Southern Company</t>
  </si>
  <si>
    <t>The Procter &amp; Gamble Company</t>
  </si>
  <si>
    <t>Apple Inc.</t>
  </si>
  <si>
    <t>Air Products and Chemicals, Inc.</t>
  </si>
  <si>
    <t>Bank of Montreal</t>
  </si>
  <si>
    <t>BP p.l.c.</t>
  </si>
  <si>
    <t>British American Tobacco p.l.c.</t>
  </si>
  <si>
    <t>Colgate-Palmolive Company</t>
  </si>
  <si>
    <t>Danone SA</t>
  </si>
  <si>
    <t>Cedar Fair, L.P.</t>
  </si>
  <si>
    <t>Leggett &amp; Platt, Incorporated</t>
  </si>
  <si>
    <t>3M Company</t>
  </si>
  <si>
    <t>Altria Group, Inc.</t>
  </si>
  <si>
    <t>Norfolk Southern Corporation</t>
  </si>
  <si>
    <t>Philip Morris International Inc.</t>
  </si>
  <si>
    <t>Starbucks Corporation</t>
  </si>
  <si>
    <t>Unilever PLC</t>
  </si>
  <si>
    <t>Universal Corporation</t>
  </si>
  <si>
    <t>Hawaiian Electric Industries, Inc.</t>
  </si>
  <si>
    <t>Duke Energy Corporation</t>
  </si>
  <si>
    <t>Ticker</t>
  </si>
  <si>
    <t>Industry</t>
  </si>
  <si>
    <t>Ranking</t>
  </si>
  <si>
    <t>CPB</t>
  </si>
  <si>
    <t>CPG Food</t>
  </si>
  <si>
    <t>26 or More</t>
  </si>
  <si>
    <t>CAT</t>
  </si>
  <si>
    <t>Industrials</t>
  </si>
  <si>
    <t>Top 25</t>
  </si>
  <si>
    <t>JNJ</t>
  </si>
  <si>
    <t>Healthcare</t>
  </si>
  <si>
    <t>KMB</t>
  </si>
  <si>
    <t>CPG</t>
  </si>
  <si>
    <t>Top 15</t>
  </si>
  <si>
    <t>MCD</t>
  </si>
  <si>
    <t>Restaurants</t>
  </si>
  <si>
    <t>PEP</t>
  </si>
  <si>
    <t>PFE</t>
  </si>
  <si>
    <t>Top 20</t>
  </si>
  <si>
    <t>RDSA</t>
  </si>
  <si>
    <t>Energy</t>
  </si>
  <si>
    <t>CLX</t>
  </si>
  <si>
    <t>UTX</t>
  </si>
  <si>
    <t>KO</t>
  </si>
  <si>
    <t>HD</t>
  </si>
  <si>
    <t>Retail</t>
  </si>
  <si>
    <t>WMT</t>
  </si>
  <si>
    <t>BOH</t>
  </si>
  <si>
    <t>Financials</t>
  </si>
  <si>
    <t>HAS</t>
  </si>
  <si>
    <t>Consumer Discretionary</t>
  </si>
  <si>
    <t>Technology</t>
  </si>
  <si>
    <t>CVX</t>
  </si>
  <si>
    <t>O</t>
  </si>
  <si>
    <t>Real Estate</t>
  </si>
  <si>
    <t>GIS</t>
  </si>
  <si>
    <t>SO</t>
  </si>
  <si>
    <t>Utilities</t>
  </si>
  <si>
    <t>PG</t>
  </si>
  <si>
    <t>AAPL</t>
  </si>
  <si>
    <t>APD</t>
  </si>
  <si>
    <t>Chemicals</t>
  </si>
  <si>
    <t>BMO</t>
  </si>
  <si>
    <t>BP</t>
  </si>
  <si>
    <t>BTI</t>
  </si>
  <si>
    <t>Sin Stocks</t>
  </si>
  <si>
    <t>CL</t>
  </si>
  <si>
    <t>DANOY</t>
  </si>
  <si>
    <t>FUN</t>
  </si>
  <si>
    <t>Entertainment</t>
  </si>
  <si>
    <t>LEG</t>
  </si>
  <si>
    <t>MMM</t>
  </si>
  <si>
    <t>MO</t>
  </si>
  <si>
    <t>NSC</t>
  </si>
  <si>
    <t>Railroads</t>
  </si>
  <si>
    <t>PM</t>
  </si>
  <si>
    <t>SBUX</t>
  </si>
  <si>
    <t>UL</t>
  </si>
  <si>
    <t>UVV</t>
  </si>
  <si>
    <t>HE</t>
  </si>
  <si>
    <t>DUK</t>
  </si>
  <si>
    <t>Price</t>
  </si>
  <si>
    <t>Dividend</t>
  </si>
  <si>
    <t>Dividend Yield</t>
  </si>
  <si>
    <t>Current Allocation</t>
  </si>
  <si>
    <t>Rough Target Allocation</t>
  </si>
  <si>
    <t>PPC Ian Dividend Stock Portfolio - 12/28/18</t>
  </si>
  <si>
    <t>Want to Learn More? Make sure to connect with PPC Ian via social media:</t>
  </si>
  <si>
    <t>https://www.youtube.com/user/ppcian</t>
  </si>
  <si>
    <t>YouTube</t>
  </si>
  <si>
    <t>http://www.ppcian.com/</t>
  </si>
  <si>
    <t>Blog</t>
  </si>
  <si>
    <t>https://twitter.com/ianlopuch</t>
  </si>
  <si>
    <t>Twitter</t>
  </si>
  <si>
    <t>https://www.instagram.com/ianlopuch/</t>
  </si>
  <si>
    <t>Instagram</t>
  </si>
  <si>
    <t>https://www.facebook.com/ppcian</t>
  </si>
  <si>
    <t>Facebook</t>
  </si>
  <si>
    <t>Current Portfolio Yield</t>
  </si>
  <si>
    <t>CPG + CPG Food + Sin Stocks</t>
  </si>
  <si>
    <r>
      <rPr>
        <b/>
        <u/>
        <sz val="12"/>
        <color theme="1"/>
        <rFont val="Calibri"/>
        <scheme val="minor"/>
      </rPr>
      <t>Disclosure:</t>
    </r>
    <r>
      <rPr>
        <b/>
        <sz val="12"/>
        <color theme="1"/>
        <rFont val="Calibri"/>
        <family val="2"/>
        <scheme val="minor"/>
      </rPr>
      <t xml:space="preserve"> </t>
    </r>
    <r>
      <rPr>
        <sz val="12"/>
        <color theme="1"/>
        <rFont val="Calibri"/>
        <family val="2"/>
        <scheme val="minor"/>
      </rPr>
      <t xml:space="preserve">I am long all of the stocks in today's spreadsheet. I own all of these 39 stocks in my personal stock portfolio. I am long: APD, HAS, PG, UL, CLX, KMB, CL, PEP, KO, CPB, DANOY, GIS, BP, RDSA, CVX, FUN, BMO, BOH, JNJ, PFE, UTX, MMM, CAT, LEG, NSC, O, MCD, SBUX, HD, WMT, PM, BTI, MO, UVV, IBM, AAPL, HE, DUK, and SO. </t>
    </r>
    <r>
      <rPr>
        <b/>
        <u/>
        <sz val="12"/>
        <color theme="1"/>
        <rFont val="Calibri"/>
        <scheme val="minor"/>
      </rPr>
      <t>Disclaimer:</t>
    </r>
    <r>
      <rPr>
        <sz val="12"/>
        <color theme="1"/>
        <rFont val="Calibri"/>
        <family val="2"/>
        <scheme val="minor"/>
      </rPr>
      <t xml:space="preserve"> I'm not a licensed investment advisor, and today's video (and spreadsheet) is just for entertainment and fun. This video (and spreadsheet) is NOT investment advice. Also, I'm not a tax advisor and today's video (and spreadsheet) is NOT tax advice. Please talk to your licensed investment advisor before making any financial decisions. Please talk to your licensed tax advisor before making any tax decisions.  </t>
    </r>
    <r>
      <rPr>
        <b/>
        <u/>
        <sz val="12"/>
        <color theme="1"/>
        <rFont val="Calibri"/>
        <scheme val="minor"/>
      </rPr>
      <t>Copyright:</t>
    </r>
    <r>
      <rPr>
        <sz val="12"/>
        <color theme="1"/>
        <rFont val="Calibri"/>
        <family val="2"/>
        <scheme val="minor"/>
      </rPr>
      <t xml:space="preserve"> All content on my YouTube channel (and in this spreadsheet) is (c) Copyright IJL Productions LLC. PPC Ian is a registered trademark (tm) of IJL Productions LLC.</t>
    </r>
  </si>
  <si>
    <t>Note: Please see Disclosure, Disclaimer, and Copyright in Column 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</si>
</sst>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4"/>
      <color theme="1"/>
      <name val="Calibri"/>
      <scheme val="minor"/>
    </font>
    <font>
      <u/>
      <sz val="12"/>
      <color theme="10"/>
      <name val="Calibri"/>
      <family val="2"/>
      <scheme val="minor"/>
    </font>
    <font>
      <u/>
      <sz val="12"/>
      <color theme="11"/>
      <name val="Calibri"/>
      <family val="2"/>
      <scheme val="minor"/>
    </font>
    <font>
      <b/>
      <u/>
      <sz val="12"/>
      <color theme="1"/>
      <name val="Calibri"/>
      <scheme val="minor"/>
    </font>
    <font>
      <sz val="16"/>
      <color theme="1"/>
      <name val="Calibri"/>
      <scheme val="minor"/>
    </font>
  </fonts>
  <fills count="2">
    <fill>
      <patternFill patternType="none"/>
    </fill>
    <fill>
      <patternFill patternType="gray125"/>
    </fill>
  </fills>
  <borders count="1">
    <border>
      <left/>
      <right/>
      <top/>
      <bottom/>
      <diagonal/>
    </border>
  </borders>
  <cellStyleXfs count="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11">
    <xf numFmtId="0" fontId="0" fillId="0" borderId="0" xfId="0"/>
    <xf numFmtId="0" fontId="0" fillId="0" borderId="0" xfId="0" applyFill="1"/>
    <xf numFmtId="10" fontId="0" fillId="0" borderId="0" xfId="1" applyNumberFormat="1" applyFont="1"/>
    <xf numFmtId="164" fontId="0" fillId="0" borderId="0" xfId="1" applyNumberFormat="1" applyFont="1"/>
    <xf numFmtId="0" fontId="4" fillId="0" borderId="0" xfId="0" applyFont="1"/>
    <xf numFmtId="0" fontId="3" fillId="0" borderId="0" xfId="0" applyFont="1"/>
    <xf numFmtId="0" fontId="5" fillId="0" borderId="0" xfId="6"/>
    <xf numFmtId="0" fontId="8" fillId="0" borderId="0" xfId="0" applyFont="1"/>
    <xf numFmtId="10" fontId="0" fillId="0" borderId="0" xfId="0" applyNumberFormat="1"/>
    <xf numFmtId="164" fontId="0" fillId="0" borderId="0" xfId="0" applyNumberFormat="1"/>
    <xf numFmtId="0" fontId="0" fillId="0" borderId="0" xfId="0" applyAlignment="1">
      <alignment wrapText="1"/>
    </xf>
  </cellXfs>
  <cellStyles count="7">
    <cellStyle name="Followed Hyperlink" xfId="3" builtinId="9" hidden="1"/>
    <cellStyle name="Followed Hyperlink" xfId="5" builtinId="9" hidden="1"/>
    <cellStyle name="Hyperlink" xfId="2" builtinId="8" hidden="1"/>
    <cellStyle name="Hyperlink" xfId="4" builtinId="8" hidden="1"/>
    <cellStyle name="Hyperlink" xfId="6" builtinId="8"/>
    <cellStyle name="Normal" xfId="0" builtinId="0"/>
    <cellStyle name="Percent" xfId="1"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witter.com/ianlopuch" TargetMode="External"/><Relationship Id="rId4" Type="http://schemas.openxmlformats.org/officeDocument/2006/relationships/hyperlink" Target="https://www.instagram.com/ianlopuch/" TargetMode="External"/><Relationship Id="rId5" Type="http://schemas.openxmlformats.org/officeDocument/2006/relationships/hyperlink" Target="https://www.facebook.com/ppcian" TargetMode="External"/><Relationship Id="rId1" Type="http://schemas.openxmlformats.org/officeDocument/2006/relationships/hyperlink" Target="https://www.youtube.com/user/ppcian" TargetMode="External"/><Relationship Id="rId2" Type="http://schemas.openxmlformats.org/officeDocument/2006/relationships/hyperlink" Target="http://www.ppci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abSelected="1" workbookViewId="0">
      <selection activeCell="A3" sqref="A3"/>
    </sheetView>
  </sheetViews>
  <sheetFormatPr baseColWidth="10" defaultRowHeight="15" x14ac:dyDescent="0"/>
  <cols>
    <col min="1" max="1" width="28.1640625" bestFit="1" customWidth="1"/>
    <col min="3" max="3" width="20.83203125" bestFit="1" customWidth="1"/>
    <col min="4" max="9" width="15.83203125" customWidth="1"/>
    <col min="10" max="10" width="5.1640625" customWidth="1"/>
    <col min="11" max="11" width="71.33203125" customWidth="1"/>
  </cols>
  <sheetData>
    <row r="1" spans="1:11" ht="20">
      <c r="A1" s="7" t="s">
        <v>106</v>
      </c>
    </row>
    <row r="2" spans="1:11" ht="20">
      <c r="A2" s="7" t="s">
        <v>121</v>
      </c>
    </row>
    <row r="4" spans="1:11" ht="18">
      <c r="A4" s="4" t="s">
        <v>0</v>
      </c>
      <c r="B4" s="4" t="s">
        <v>40</v>
      </c>
      <c r="C4" s="4" t="s">
        <v>41</v>
      </c>
      <c r="D4" s="4" t="s">
        <v>42</v>
      </c>
      <c r="E4" s="4" t="s">
        <v>101</v>
      </c>
      <c r="F4" s="4" t="s">
        <v>104</v>
      </c>
      <c r="G4" s="5" t="s">
        <v>105</v>
      </c>
      <c r="H4" s="4" t="s">
        <v>102</v>
      </c>
      <c r="I4" s="4" t="s">
        <v>103</v>
      </c>
      <c r="K4" s="10" t="s">
        <v>120</v>
      </c>
    </row>
    <row r="5" spans="1:11">
      <c r="A5" t="s">
        <v>23</v>
      </c>
      <c r="B5" t="s">
        <v>80</v>
      </c>
      <c r="C5" t="s">
        <v>81</v>
      </c>
      <c r="D5" t="s">
        <v>48</v>
      </c>
      <c r="E5">
        <v>160.69999999999999</v>
      </c>
      <c r="F5" s="2">
        <v>1.038200126714257E-2</v>
      </c>
      <c r="G5" s="2">
        <v>0.01</v>
      </c>
      <c r="H5">
        <f>1.1*4</f>
        <v>4.4000000000000004</v>
      </c>
      <c r="I5" s="2">
        <v>2.738021157436217E-2</v>
      </c>
      <c r="K5" s="10"/>
    </row>
    <row r="6" spans="1:11">
      <c r="A6" t="s">
        <v>15</v>
      </c>
      <c r="B6" t="s">
        <v>69</v>
      </c>
      <c r="C6" t="s">
        <v>70</v>
      </c>
      <c r="D6" t="s">
        <v>45</v>
      </c>
      <c r="E6">
        <v>81.13</v>
      </c>
      <c r="F6" s="2">
        <v>8.5351569775163182E-3</v>
      </c>
      <c r="G6" s="2">
        <v>8.9999999999999993E-3</v>
      </c>
      <c r="H6">
        <f>0.63*4</f>
        <v>2.52</v>
      </c>
      <c r="I6" s="2">
        <v>3.1061259706643661E-2</v>
      </c>
      <c r="K6" s="10"/>
    </row>
    <row r="7" spans="1:11">
      <c r="A7" t="s">
        <v>21</v>
      </c>
      <c r="B7" t="s">
        <v>78</v>
      </c>
      <c r="C7" t="s">
        <v>52</v>
      </c>
      <c r="D7">
        <v>8</v>
      </c>
      <c r="E7">
        <v>91.18</v>
      </c>
      <c r="F7" s="2">
        <v>4.6209620942097275E-2</v>
      </c>
      <c r="G7" s="2">
        <v>0.05</v>
      </c>
      <c r="H7">
        <f>0.717*4</f>
        <v>2.8679999999999999</v>
      </c>
      <c r="I7" s="2">
        <v>3.1454266286466324E-2</v>
      </c>
      <c r="K7" s="10"/>
    </row>
    <row r="8" spans="1:11">
      <c r="A8" t="s">
        <v>36</v>
      </c>
      <c r="B8" t="s">
        <v>97</v>
      </c>
      <c r="C8" t="s">
        <v>52</v>
      </c>
      <c r="D8" t="s">
        <v>58</v>
      </c>
      <c r="E8">
        <v>52.02</v>
      </c>
      <c r="F8" s="2">
        <v>4.510347744230473E-2</v>
      </c>
      <c r="G8" s="2">
        <v>2.5000000000000001E-2</v>
      </c>
      <c r="H8">
        <f>0.44+0.474+0.448+0.444</f>
        <v>1.8059999999999998</v>
      </c>
      <c r="I8" s="2">
        <v>3.4717416378316025E-2</v>
      </c>
      <c r="K8" s="10"/>
    </row>
    <row r="9" spans="1:11">
      <c r="A9" t="s">
        <v>9</v>
      </c>
      <c r="B9" t="s">
        <v>61</v>
      </c>
      <c r="C9" t="s">
        <v>52</v>
      </c>
      <c r="D9">
        <v>5</v>
      </c>
      <c r="E9">
        <v>153.12</v>
      </c>
      <c r="F9" s="2">
        <v>4.4132973832091554E-2</v>
      </c>
      <c r="G9" s="2">
        <v>0.06</v>
      </c>
      <c r="H9">
        <f>0.96*4</f>
        <v>3.84</v>
      </c>
      <c r="I9" s="2">
        <v>2.5078369905956112E-2</v>
      </c>
      <c r="K9" s="10"/>
    </row>
    <row r="10" spans="1:11">
      <c r="A10" t="s">
        <v>4</v>
      </c>
      <c r="B10" t="s">
        <v>51</v>
      </c>
      <c r="C10" t="s">
        <v>52</v>
      </c>
      <c r="D10" t="s">
        <v>53</v>
      </c>
      <c r="E10">
        <v>113.21</v>
      </c>
      <c r="F10" s="2">
        <v>4.3774305665228753E-2</v>
      </c>
      <c r="G10" s="2">
        <v>0.04</v>
      </c>
      <c r="H10">
        <f>1*4</f>
        <v>4</v>
      </c>
      <c r="I10" s="2">
        <v>3.5332567794364458E-2</v>
      </c>
      <c r="K10" s="10"/>
    </row>
    <row r="11" spans="1:11">
      <c r="A11" t="s">
        <v>27</v>
      </c>
      <c r="B11" t="s">
        <v>86</v>
      </c>
      <c r="C11" t="s">
        <v>52</v>
      </c>
      <c r="D11" t="s">
        <v>48</v>
      </c>
      <c r="E11">
        <v>59.62</v>
      </c>
      <c r="F11" s="2">
        <v>2.4662142041528751E-2</v>
      </c>
      <c r="G11" s="2">
        <v>0.02</v>
      </c>
      <c r="H11">
        <f>0.42*4</f>
        <v>1.68</v>
      </c>
      <c r="I11" s="2">
        <v>2.8178463602817845E-2</v>
      </c>
      <c r="K11" s="10"/>
    </row>
    <row r="12" spans="1:11">
      <c r="A12" t="s">
        <v>6</v>
      </c>
      <c r="B12" t="s">
        <v>56</v>
      </c>
      <c r="C12" t="s">
        <v>44</v>
      </c>
      <c r="D12">
        <v>2</v>
      </c>
      <c r="E12">
        <v>110.36</v>
      </c>
      <c r="F12" s="2">
        <v>4.870500808512794E-2</v>
      </c>
      <c r="G12" s="2">
        <v>7.0000000000000007E-2</v>
      </c>
      <c r="H12">
        <f>0.9275*4</f>
        <v>3.71</v>
      </c>
      <c r="I12" s="2">
        <v>3.3617252627763682E-2</v>
      </c>
      <c r="K12" s="10"/>
    </row>
    <row r="13" spans="1:11">
      <c r="A13" t="s">
        <v>11</v>
      </c>
      <c r="B13" t="s">
        <v>63</v>
      </c>
      <c r="C13" t="s">
        <v>44</v>
      </c>
      <c r="D13">
        <v>9</v>
      </c>
      <c r="E13">
        <v>47.2</v>
      </c>
      <c r="F13" s="2">
        <v>4.7816786746426143E-2</v>
      </c>
      <c r="G13" s="2">
        <v>0.05</v>
      </c>
      <c r="H13">
        <f>0.39*4</f>
        <v>1.56</v>
      </c>
      <c r="I13" s="2">
        <v>3.3050847457627118E-2</v>
      </c>
      <c r="K13" s="10"/>
    </row>
    <row r="14" spans="1:11">
      <c r="A14" t="s">
        <v>1</v>
      </c>
      <c r="B14" t="s">
        <v>43</v>
      </c>
      <c r="C14" t="s">
        <v>44</v>
      </c>
      <c r="D14" t="s">
        <v>45</v>
      </c>
      <c r="E14">
        <v>33.44</v>
      </c>
      <c r="F14" s="2">
        <v>9.0053805488320895E-3</v>
      </c>
      <c r="G14" s="2">
        <v>8.9999999999999993E-3</v>
      </c>
      <c r="H14">
        <f>0.35*4</f>
        <v>1.4</v>
      </c>
      <c r="I14" s="2">
        <v>4.1866028708133975E-2</v>
      </c>
      <c r="K14" s="10"/>
    </row>
    <row r="15" spans="1:11">
      <c r="A15" t="s">
        <v>28</v>
      </c>
      <c r="B15" t="s">
        <v>87</v>
      </c>
      <c r="C15" t="s">
        <v>44</v>
      </c>
      <c r="D15" t="s">
        <v>45</v>
      </c>
      <c r="E15">
        <v>13.81</v>
      </c>
      <c r="F15" s="2">
        <v>8.142642274190209E-3</v>
      </c>
      <c r="G15" s="2">
        <v>8.9999999999999993E-3</v>
      </c>
      <c r="H15">
        <v>0.44</v>
      </c>
      <c r="I15" s="2">
        <v>3.1860970311368572E-2</v>
      </c>
      <c r="K15" s="10"/>
    </row>
    <row r="16" spans="1:11">
      <c r="A16" t="s">
        <v>19</v>
      </c>
      <c r="B16" t="s">
        <v>75</v>
      </c>
      <c r="C16" t="s">
        <v>44</v>
      </c>
      <c r="D16" t="s">
        <v>45</v>
      </c>
      <c r="E16">
        <v>38.76</v>
      </c>
      <c r="F16" s="2">
        <v>6.2523887058880956E-3</v>
      </c>
      <c r="G16" s="2">
        <v>0.01</v>
      </c>
      <c r="H16">
        <f>0.49*4</f>
        <v>1.96</v>
      </c>
      <c r="I16" s="2">
        <v>5.0567595459236329E-2</v>
      </c>
    </row>
    <row r="17" spans="1:12">
      <c r="A17" t="s">
        <v>25</v>
      </c>
      <c r="B17" t="s">
        <v>83</v>
      </c>
      <c r="C17" t="s">
        <v>60</v>
      </c>
      <c r="D17" t="s">
        <v>45</v>
      </c>
      <c r="E17">
        <v>38.130000000000003</v>
      </c>
      <c r="F17" s="2">
        <v>1.9162666212689392E-2</v>
      </c>
      <c r="G17" s="2">
        <v>8.9999999999999993E-3</v>
      </c>
      <c r="H17">
        <f>0.61*4</f>
        <v>2.44</v>
      </c>
      <c r="I17" s="2">
        <v>6.3991607658012054E-2</v>
      </c>
      <c r="K17" t="s">
        <v>107</v>
      </c>
    </row>
    <row r="18" spans="1:12">
      <c r="A18" t="s">
        <v>8</v>
      </c>
      <c r="B18" t="s">
        <v>59</v>
      </c>
      <c r="C18" t="s">
        <v>60</v>
      </c>
      <c r="D18" t="s">
        <v>45</v>
      </c>
      <c r="E18">
        <v>58.11</v>
      </c>
      <c r="F18" s="2">
        <v>1.7731172260482632E-2</v>
      </c>
      <c r="G18" s="2">
        <v>8.9999999999999993E-3</v>
      </c>
      <c r="H18">
        <v>3.76</v>
      </c>
      <c r="I18" s="2">
        <v>6.4704870073997584E-2</v>
      </c>
      <c r="K18" s="6" t="s">
        <v>108</v>
      </c>
      <c r="L18" t="s">
        <v>109</v>
      </c>
    </row>
    <row r="19" spans="1:12">
      <c r="A19" t="s">
        <v>17</v>
      </c>
      <c r="B19" t="s">
        <v>72</v>
      </c>
      <c r="C19" t="s">
        <v>60</v>
      </c>
      <c r="D19" t="s">
        <v>45</v>
      </c>
      <c r="E19">
        <v>108.65</v>
      </c>
      <c r="F19" s="2">
        <v>1.4609267323545198E-2</v>
      </c>
      <c r="G19" s="2">
        <v>8.9999999999999993E-3</v>
      </c>
      <c r="H19">
        <f>1.12*4</f>
        <v>4.4800000000000004</v>
      </c>
      <c r="I19" s="2">
        <v>4.1233317993557297E-2</v>
      </c>
      <c r="K19" s="6" t="s">
        <v>110</v>
      </c>
      <c r="L19" t="s">
        <v>111</v>
      </c>
    </row>
    <row r="20" spans="1:12">
      <c r="A20" t="s">
        <v>29</v>
      </c>
      <c r="B20" t="s">
        <v>88</v>
      </c>
      <c r="C20" t="s">
        <v>89</v>
      </c>
      <c r="D20" t="s">
        <v>53</v>
      </c>
      <c r="E20">
        <v>48.2</v>
      </c>
      <c r="F20" s="2">
        <v>1.5258872137823213E-2</v>
      </c>
      <c r="G20" s="2">
        <v>0.03</v>
      </c>
      <c r="H20">
        <f>0.925*4</f>
        <v>3.7</v>
      </c>
      <c r="I20" s="2">
        <v>7.6763485477178428E-2</v>
      </c>
      <c r="K20" s="6" t="s">
        <v>112</v>
      </c>
      <c r="L20" t="s">
        <v>113</v>
      </c>
    </row>
    <row r="21" spans="1:12">
      <c r="A21" t="s">
        <v>24</v>
      </c>
      <c r="B21" t="s">
        <v>82</v>
      </c>
      <c r="C21" t="s">
        <v>68</v>
      </c>
      <c r="D21" t="s">
        <v>45</v>
      </c>
      <c r="E21">
        <v>65.069999999999993</v>
      </c>
      <c r="F21" s="2">
        <v>1.8850195515783742E-2</v>
      </c>
      <c r="G21" s="2">
        <v>8.9999999999999993E-3</v>
      </c>
      <c r="H21">
        <f>0.753+0.73+0.738+0.724</f>
        <v>2.9450000000000003</v>
      </c>
      <c r="I21" s="2">
        <v>4.5258951897956055E-2</v>
      </c>
      <c r="K21" s="6" t="s">
        <v>114</v>
      </c>
      <c r="L21" t="s">
        <v>115</v>
      </c>
    </row>
    <row r="22" spans="1:12">
      <c r="A22" t="s">
        <v>14</v>
      </c>
      <c r="B22" t="s">
        <v>67</v>
      </c>
      <c r="C22" t="s">
        <v>68</v>
      </c>
      <c r="D22" t="s">
        <v>45</v>
      </c>
      <c r="E22">
        <v>66.83</v>
      </c>
      <c r="F22" s="2">
        <v>7.7161589750973534E-3</v>
      </c>
      <c r="G22" s="2">
        <v>8.9999999999999993E-3</v>
      </c>
      <c r="H22">
        <f>0.62*4</f>
        <v>2.48</v>
      </c>
      <c r="I22" s="2">
        <v>3.7109082747269193E-2</v>
      </c>
      <c r="K22" s="6" t="s">
        <v>116</v>
      </c>
      <c r="L22" t="s">
        <v>117</v>
      </c>
    </row>
    <row r="23" spans="1:12">
      <c r="A23" t="s">
        <v>3</v>
      </c>
      <c r="B23" t="s">
        <v>49</v>
      </c>
      <c r="C23" t="s">
        <v>50</v>
      </c>
      <c r="D23">
        <v>1</v>
      </c>
      <c r="E23">
        <v>127.27</v>
      </c>
      <c r="F23" s="2">
        <v>7.8140674990646641E-2</v>
      </c>
      <c r="G23" s="2">
        <v>0.08</v>
      </c>
      <c r="H23">
        <f>0.9*4</f>
        <v>3.6</v>
      </c>
      <c r="I23" s="2">
        <v>2.8286320421151884E-2</v>
      </c>
    </row>
    <row r="24" spans="1:12">
      <c r="A24" t="s">
        <v>7</v>
      </c>
      <c r="B24" t="s">
        <v>57</v>
      </c>
      <c r="C24" t="s">
        <v>50</v>
      </c>
      <c r="D24" t="s">
        <v>58</v>
      </c>
      <c r="E24">
        <v>42.96</v>
      </c>
      <c r="F24" s="2">
        <v>1.8439234755253765E-2</v>
      </c>
      <c r="G24" s="2">
        <v>1.4999999999999999E-2</v>
      </c>
      <c r="H24">
        <f>0.36*4</f>
        <v>1.44</v>
      </c>
      <c r="I24" s="2">
        <v>3.3519553072625698E-2</v>
      </c>
    </row>
    <row r="25" spans="1:12">
      <c r="A25" t="s">
        <v>10</v>
      </c>
      <c r="B25" t="s">
        <v>62</v>
      </c>
      <c r="C25" t="s">
        <v>47</v>
      </c>
      <c r="D25">
        <v>4</v>
      </c>
      <c r="E25">
        <v>105.34</v>
      </c>
      <c r="F25" s="2">
        <v>1.8622881536462035E-2</v>
      </c>
      <c r="G25" s="2">
        <v>0.06</v>
      </c>
      <c r="H25">
        <f>0.735*4</f>
        <v>2.94</v>
      </c>
      <c r="I25" s="2">
        <v>2.790962597303968E-2</v>
      </c>
    </row>
    <row r="26" spans="1:12">
      <c r="A26" t="s">
        <v>31</v>
      </c>
      <c r="B26" t="s">
        <v>91</v>
      </c>
      <c r="C26" t="s">
        <v>47</v>
      </c>
      <c r="D26">
        <v>10</v>
      </c>
      <c r="E26">
        <v>189.37</v>
      </c>
      <c r="F26" s="2">
        <v>1.6342646372449473E-2</v>
      </c>
      <c r="G26" s="2">
        <v>0.03</v>
      </c>
      <c r="H26">
        <f>1.36*4</f>
        <v>5.44</v>
      </c>
      <c r="I26" s="2">
        <v>2.8726831071447433E-2</v>
      </c>
    </row>
    <row r="27" spans="1:12">
      <c r="A27" t="s">
        <v>2</v>
      </c>
      <c r="B27" t="s">
        <v>46</v>
      </c>
      <c r="C27" t="s">
        <v>47</v>
      </c>
      <c r="D27" t="s">
        <v>48</v>
      </c>
      <c r="E27">
        <v>125.61</v>
      </c>
      <c r="F27" s="2">
        <v>1.5548416181680822E-2</v>
      </c>
      <c r="G27" s="2">
        <v>0.01</v>
      </c>
      <c r="H27">
        <f>0.86*4</f>
        <v>3.44</v>
      </c>
      <c r="I27" s="2">
        <v>2.738635458960274E-2</v>
      </c>
    </row>
    <row r="28" spans="1:12">
      <c r="A28" t="s">
        <v>30</v>
      </c>
      <c r="B28" t="s">
        <v>90</v>
      </c>
      <c r="C28" t="s">
        <v>47</v>
      </c>
      <c r="D28" t="s">
        <v>58</v>
      </c>
      <c r="E28">
        <v>35.81</v>
      </c>
      <c r="F28" s="2">
        <v>1.3493929306715387E-2</v>
      </c>
      <c r="G28" s="2">
        <v>0.02</v>
      </c>
      <c r="H28">
        <f>0.38*4</f>
        <v>1.52</v>
      </c>
      <c r="I28" s="2">
        <v>4.2446244065903374E-2</v>
      </c>
    </row>
    <row r="29" spans="1:12">
      <c r="A29" t="s">
        <v>33</v>
      </c>
      <c r="B29" t="s">
        <v>93</v>
      </c>
      <c r="C29" t="s">
        <v>94</v>
      </c>
      <c r="D29" t="s">
        <v>45</v>
      </c>
      <c r="E29">
        <v>148.01</v>
      </c>
      <c r="F29" s="2">
        <v>2.9702103425706842E-2</v>
      </c>
      <c r="G29" s="2">
        <v>0.01</v>
      </c>
      <c r="H29">
        <f>0.8*4</f>
        <v>3.2</v>
      </c>
      <c r="I29" s="2">
        <v>2.1620160799945953E-2</v>
      </c>
    </row>
    <row r="30" spans="1:12">
      <c r="A30" s="1" t="s">
        <v>18</v>
      </c>
      <c r="B30" t="s">
        <v>73</v>
      </c>
      <c r="C30" t="s">
        <v>74</v>
      </c>
      <c r="D30">
        <v>7</v>
      </c>
      <c r="E30">
        <v>63.35</v>
      </c>
      <c r="F30" s="2">
        <v>4.4319637578801259E-2</v>
      </c>
      <c r="G30" s="2">
        <v>0.05</v>
      </c>
      <c r="H30">
        <f>0.221*12</f>
        <v>2.6520000000000001</v>
      </c>
      <c r="I30" s="2">
        <v>4.1862667719021314E-2</v>
      </c>
    </row>
    <row r="31" spans="1:12">
      <c r="A31" t="s">
        <v>5</v>
      </c>
      <c r="B31" t="s">
        <v>54</v>
      </c>
      <c r="C31" t="s">
        <v>55</v>
      </c>
      <c r="D31">
        <v>3</v>
      </c>
      <c r="E31">
        <v>175.56</v>
      </c>
      <c r="F31" s="2">
        <v>5.119068116969433E-2</v>
      </c>
      <c r="G31" s="2">
        <v>0.06</v>
      </c>
      <c r="H31">
        <f>1.16*4</f>
        <v>4.6399999999999997</v>
      </c>
      <c r="I31" s="2">
        <v>2.6429710640236952E-2</v>
      </c>
    </row>
    <row r="32" spans="1:12">
      <c r="A32" t="s">
        <v>35</v>
      </c>
      <c r="B32" t="s">
        <v>96</v>
      </c>
      <c r="C32" t="s">
        <v>55</v>
      </c>
      <c r="D32" t="s">
        <v>53</v>
      </c>
      <c r="E32">
        <v>63.39</v>
      </c>
      <c r="F32" s="2">
        <v>1.9769252263628037E-2</v>
      </c>
      <c r="G32" s="2">
        <v>0.03</v>
      </c>
      <c r="H32">
        <f>0.36*4</f>
        <v>1.44</v>
      </c>
      <c r="I32" s="2">
        <v>2.2716516800757217E-2</v>
      </c>
    </row>
    <row r="33" spans="1:9">
      <c r="A33" t="s">
        <v>12</v>
      </c>
      <c r="B33" t="s">
        <v>64</v>
      </c>
      <c r="C33" t="s">
        <v>65</v>
      </c>
      <c r="D33" t="s">
        <v>58</v>
      </c>
      <c r="E33">
        <v>170.22</v>
      </c>
      <c r="F33" s="2">
        <v>1.5874615925843008E-2</v>
      </c>
      <c r="G33" s="2">
        <v>1.4999999999999999E-2</v>
      </c>
      <c r="H33">
        <f>1.03*4</f>
        <v>4.12</v>
      </c>
      <c r="I33" s="2">
        <v>2.4203971331218425E-2</v>
      </c>
    </row>
    <row r="34" spans="1:9">
      <c r="A34" t="s">
        <v>13</v>
      </c>
      <c r="B34" t="s">
        <v>66</v>
      </c>
      <c r="C34" t="s">
        <v>65</v>
      </c>
      <c r="D34" t="s">
        <v>45</v>
      </c>
      <c r="E34">
        <v>92.13</v>
      </c>
      <c r="F34" s="2">
        <v>1.5097218969717951E-2</v>
      </c>
      <c r="G34" s="2">
        <v>8.9999999999999993E-3</v>
      </c>
      <c r="H34">
        <f>0.52*4</f>
        <v>2.08</v>
      </c>
      <c r="I34" s="2">
        <v>2.2576793661131012E-2</v>
      </c>
    </row>
    <row r="35" spans="1:9">
      <c r="A35" t="s">
        <v>34</v>
      </c>
      <c r="B35" t="s">
        <v>95</v>
      </c>
      <c r="C35" t="s">
        <v>85</v>
      </c>
      <c r="D35" t="s">
        <v>58</v>
      </c>
      <c r="E35">
        <v>67.27</v>
      </c>
      <c r="F35" s="2">
        <v>4.3808012157556191E-2</v>
      </c>
      <c r="G35" s="2">
        <v>2.5000000000000001E-2</v>
      </c>
      <c r="H35">
        <f>1.14*4</f>
        <v>4.5599999999999996</v>
      </c>
      <c r="I35" s="2">
        <v>6.7786531886427831E-2</v>
      </c>
    </row>
    <row r="36" spans="1:9">
      <c r="A36" t="s">
        <v>26</v>
      </c>
      <c r="B36" t="s">
        <v>84</v>
      </c>
      <c r="C36" t="s">
        <v>85</v>
      </c>
      <c r="D36" t="s">
        <v>48</v>
      </c>
      <c r="E36">
        <v>32.479999999999997</v>
      </c>
      <c r="F36" s="2">
        <v>3.1482429166646252E-2</v>
      </c>
      <c r="G36" s="2">
        <v>2.5000000000000001E-2</v>
      </c>
      <c r="H36">
        <f>0.674*4</f>
        <v>2.6960000000000002</v>
      </c>
      <c r="I36" s="2">
        <v>8.3004926108374399E-2</v>
      </c>
    </row>
    <row r="37" spans="1:9">
      <c r="A37" t="s">
        <v>32</v>
      </c>
      <c r="B37" t="s">
        <v>92</v>
      </c>
      <c r="C37" t="s">
        <v>85</v>
      </c>
      <c r="D37" t="s">
        <v>53</v>
      </c>
      <c r="E37">
        <v>48.89</v>
      </c>
      <c r="F37" s="2">
        <v>2.7261634061062637E-2</v>
      </c>
      <c r="G37" s="2">
        <v>0.03</v>
      </c>
      <c r="H37">
        <f>0.8*4</f>
        <v>3.2</v>
      </c>
      <c r="I37" s="2">
        <v>6.5453057885048072E-2</v>
      </c>
    </row>
    <row r="38" spans="1:9">
      <c r="A38" t="s">
        <v>37</v>
      </c>
      <c r="B38" t="s">
        <v>98</v>
      </c>
      <c r="C38" t="s">
        <v>85</v>
      </c>
      <c r="D38" t="s">
        <v>45</v>
      </c>
      <c r="E38">
        <v>54.82</v>
      </c>
      <c r="F38" s="2">
        <v>1.0599903240143984E-2</v>
      </c>
      <c r="G38" s="2">
        <v>8.9999999999999993E-3</v>
      </c>
      <c r="H38">
        <f>0.75*4</f>
        <v>3</v>
      </c>
      <c r="I38" s="2">
        <v>5.4724553082816492E-2</v>
      </c>
    </row>
    <row r="39" spans="1:9">
      <c r="A39" t="s">
        <v>16</v>
      </c>
      <c r="B39" t="s">
        <v>16</v>
      </c>
      <c r="C39" t="s">
        <v>71</v>
      </c>
      <c r="D39" t="s">
        <v>45</v>
      </c>
      <c r="E39">
        <v>113.03</v>
      </c>
      <c r="F39" s="2">
        <v>1.4358347579064179E-2</v>
      </c>
      <c r="G39" s="2">
        <v>8.9999999999999993E-3</v>
      </c>
      <c r="H39">
        <f>1.57*4</f>
        <v>6.28</v>
      </c>
      <c r="I39" s="2">
        <v>5.5560470671503145E-2</v>
      </c>
    </row>
    <row r="40" spans="1:9">
      <c r="A40" t="s">
        <v>22</v>
      </c>
      <c r="B40" t="s">
        <v>79</v>
      </c>
      <c r="C40" t="s">
        <v>71</v>
      </c>
      <c r="D40" t="s">
        <v>45</v>
      </c>
      <c r="E40">
        <v>156.22999999999999</v>
      </c>
      <c r="F40" s="2">
        <v>5.2549521654001617E-3</v>
      </c>
      <c r="G40" s="2">
        <v>8.9999999999999993E-3</v>
      </c>
      <c r="H40">
        <f>0.73*4</f>
        <v>2.92</v>
      </c>
      <c r="I40" s="2">
        <v>1.869039237022339E-2</v>
      </c>
    </row>
    <row r="41" spans="1:9">
      <c r="A41" t="s">
        <v>38</v>
      </c>
      <c r="B41" t="s">
        <v>99</v>
      </c>
      <c r="C41" t="s">
        <v>77</v>
      </c>
      <c r="D41" t="s">
        <v>48</v>
      </c>
      <c r="E41">
        <v>36.15</v>
      </c>
      <c r="F41" s="2">
        <v>5.3985372252485106E-2</v>
      </c>
      <c r="G41" s="2">
        <v>2.5000000000000001E-2</v>
      </c>
      <c r="H41">
        <f>0.31*4</f>
        <v>1.24</v>
      </c>
      <c r="I41" s="2">
        <v>3.4301521438450902E-2</v>
      </c>
    </row>
    <row r="42" spans="1:9">
      <c r="A42" t="s">
        <v>39</v>
      </c>
      <c r="B42" t="s">
        <v>100</v>
      </c>
      <c r="C42" t="s">
        <v>77</v>
      </c>
      <c r="D42">
        <v>6</v>
      </c>
      <c r="E42">
        <v>86.12</v>
      </c>
      <c r="F42" s="2">
        <v>2.4149204845100754E-2</v>
      </c>
      <c r="G42" s="2">
        <v>0.04</v>
      </c>
      <c r="H42">
        <f>0.928*4</f>
        <v>3.7120000000000002</v>
      </c>
      <c r="I42" s="2">
        <v>4.3102647468648399E-2</v>
      </c>
    </row>
    <row r="43" spans="1:9">
      <c r="A43" t="s">
        <v>20</v>
      </c>
      <c r="B43" t="s">
        <v>76</v>
      </c>
      <c r="C43" t="s">
        <v>77</v>
      </c>
      <c r="D43" t="s">
        <v>53</v>
      </c>
      <c r="E43">
        <v>43.95</v>
      </c>
      <c r="F43" s="2">
        <v>1.650863510214489E-2</v>
      </c>
      <c r="G43" s="2">
        <v>0.03</v>
      </c>
      <c r="H43">
        <f>0.6*4</f>
        <v>2.4</v>
      </c>
      <c r="I43" s="2">
        <v>5.4607508532423202E-2</v>
      </c>
    </row>
    <row r="44" spans="1:9">
      <c r="F44" s="2"/>
      <c r="G44" s="2"/>
      <c r="I44" s="2"/>
    </row>
    <row r="45" spans="1:9">
      <c r="A45" t="s">
        <v>118</v>
      </c>
      <c r="B45" s="8">
        <v>3.8899999999999997E-2</v>
      </c>
    </row>
    <row r="47" spans="1:9" ht="18">
      <c r="A47" s="4" t="s">
        <v>41</v>
      </c>
      <c r="B47" s="4" t="s">
        <v>104</v>
      </c>
      <c r="C47" s="4" t="s">
        <v>105</v>
      </c>
    </row>
    <row r="48" spans="1:9">
      <c r="A48" t="s">
        <v>81</v>
      </c>
      <c r="B48" s="3">
        <v>1.038200126714257E-2</v>
      </c>
      <c r="C48" s="3">
        <v>0.01</v>
      </c>
    </row>
    <row r="49" spans="1:3">
      <c r="A49" t="s">
        <v>70</v>
      </c>
      <c r="B49" s="3">
        <v>8.5351569775163182E-3</v>
      </c>
      <c r="C49" s="3">
        <v>8.9999999999999993E-3</v>
      </c>
    </row>
    <row r="50" spans="1:3">
      <c r="A50" t="s">
        <v>52</v>
      </c>
      <c r="B50" s="3">
        <v>0.20388251992325107</v>
      </c>
      <c r="C50" s="3">
        <v>0.19500000000000001</v>
      </c>
    </row>
    <row r="51" spans="1:3">
      <c r="A51" t="s">
        <v>44</v>
      </c>
      <c r="B51" s="3">
        <v>0.11992220636046447</v>
      </c>
      <c r="C51" s="3">
        <v>0.14800000000000002</v>
      </c>
    </row>
    <row r="52" spans="1:3">
      <c r="A52" t="s">
        <v>60</v>
      </c>
      <c r="B52" s="3">
        <v>5.1503105796717227E-2</v>
      </c>
      <c r="C52" s="3">
        <v>2.6999999999999996E-2</v>
      </c>
    </row>
    <row r="53" spans="1:3">
      <c r="A53" t="s">
        <v>89</v>
      </c>
      <c r="B53" s="3">
        <v>1.5258872137823213E-2</v>
      </c>
      <c r="C53" s="3">
        <v>0.03</v>
      </c>
    </row>
    <row r="54" spans="1:3">
      <c r="A54" t="s">
        <v>68</v>
      </c>
      <c r="B54" s="3">
        <v>2.6566354490881097E-2</v>
      </c>
      <c r="C54" s="3">
        <v>1.7999999999999999E-2</v>
      </c>
    </row>
    <row r="55" spans="1:3">
      <c r="A55" t="s">
        <v>50</v>
      </c>
      <c r="B55" s="3">
        <v>9.6579909745900402E-2</v>
      </c>
      <c r="C55" s="3">
        <v>9.5000000000000001E-2</v>
      </c>
    </row>
    <row r="56" spans="1:3">
      <c r="A56" t="s">
        <v>47</v>
      </c>
      <c r="B56" s="3">
        <v>6.4007873397307721E-2</v>
      </c>
      <c r="C56" s="3">
        <v>0.12</v>
      </c>
    </row>
    <row r="57" spans="1:3">
      <c r="A57" t="s">
        <v>94</v>
      </c>
      <c r="B57" s="3">
        <v>2.9702103425706842E-2</v>
      </c>
      <c r="C57" s="3">
        <v>0.01</v>
      </c>
    </row>
    <row r="58" spans="1:3">
      <c r="A58" t="s">
        <v>74</v>
      </c>
      <c r="B58" s="3">
        <v>4.4319637578801259E-2</v>
      </c>
      <c r="C58" s="3">
        <v>0.05</v>
      </c>
    </row>
    <row r="59" spans="1:3">
      <c r="A59" t="s">
        <v>55</v>
      </c>
      <c r="B59" s="3">
        <v>7.0959933433322367E-2</v>
      </c>
      <c r="C59" s="3">
        <v>0.09</v>
      </c>
    </row>
    <row r="60" spans="1:3">
      <c r="A60" t="s">
        <v>65</v>
      </c>
      <c r="B60" s="3">
        <v>3.0971834895560959E-2</v>
      </c>
      <c r="C60" s="3">
        <v>2.4E-2</v>
      </c>
    </row>
    <row r="61" spans="1:3">
      <c r="A61" t="s">
        <v>85</v>
      </c>
      <c r="B61" s="3">
        <v>0.11315197862540906</v>
      </c>
      <c r="C61" s="3">
        <v>8.8999999999999996E-2</v>
      </c>
    </row>
    <row r="62" spans="1:3">
      <c r="A62" t="s">
        <v>71</v>
      </c>
      <c r="B62" s="3">
        <v>1.9613299744464342E-2</v>
      </c>
      <c r="C62" s="3">
        <v>1.7999999999999999E-2</v>
      </c>
    </row>
    <row r="63" spans="1:3">
      <c r="A63" t="s">
        <v>77</v>
      </c>
      <c r="B63" s="3">
        <v>9.4643212199730764E-2</v>
      </c>
      <c r="C63" s="3">
        <v>9.5000000000000001E-2</v>
      </c>
    </row>
    <row r="64" spans="1:3">
      <c r="B64" s="9"/>
      <c r="C64" s="9"/>
    </row>
    <row r="65" spans="1:3">
      <c r="A65" t="s">
        <v>119</v>
      </c>
      <c r="B65" s="9">
        <f>B50+B51+B61</f>
        <v>0.43695670490912458</v>
      </c>
      <c r="C65" s="9">
        <f>C50+C51+C61</f>
        <v>0.43200000000000005</v>
      </c>
    </row>
  </sheetData>
  <sortState ref="A4:I42">
    <sortCondition ref="C4:C42"/>
    <sortCondition descending="1" ref="F4:F42"/>
  </sortState>
  <mergeCells count="1">
    <mergeCell ref="K4:K15"/>
  </mergeCells>
  <hyperlinks>
    <hyperlink ref="K18" r:id="rId1"/>
    <hyperlink ref="K19" r:id="rId2"/>
    <hyperlink ref="K20" r:id="rId3"/>
    <hyperlink ref="K21" r:id="rId4"/>
    <hyperlink ref="K22" r:id="rId5"/>
  </hyperlink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PPC Ian Dividend Portfolio</vt:lpstr>
    </vt:vector>
  </TitlesOfParts>
  <Company>Carlo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Lopuch</dc:creator>
  <cp:lastModifiedBy>Ian Lopuch</cp:lastModifiedBy>
  <dcterms:created xsi:type="dcterms:W3CDTF">2018-12-28T22:07:49Z</dcterms:created>
  <dcterms:modified xsi:type="dcterms:W3CDTF">2018-12-29T01:36:32Z</dcterms:modified>
</cp:coreProperties>
</file>